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al Summary" sheetId="1" r:id="rId5"/>
    <sheet state="visible" name="Property Inputs" sheetId="2" r:id="rId6"/>
    <sheet state="visible" name="Operating Underwriting" sheetId="3" r:id="rId7"/>
    <sheet state="visible" name="Capital Structure" sheetId="4" r:id="rId8"/>
    <sheet state="visible" name="Risk &amp; Due Diligence" sheetId="5" r:id="rId9"/>
    <sheet state="visible" name="Partner Evaluation" sheetId="6" r:id="rId10"/>
    <sheet state="visible" name="Decision Scorecard" sheetId="7" r:id="rId11"/>
  </sheets>
  <definedNames/>
  <calcPr/>
</workbook>
</file>

<file path=xl/sharedStrings.xml><?xml version="1.0" encoding="utf-8"?>
<sst xmlns="http://schemas.openxmlformats.org/spreadsheetml/2006/main" count="204" uniqueCount="184">
  <si>
    <t>Capital Structure</t>
  </si>
  <si>
    <t>Operating Underwriting</t>
  </si>
  <si>
    <t>Vista Verde Capital — Property Evaluation Workbook</t>
  </si>
  <si>
    <t>Property Inputs</t>
  </si>
  <si>
    <t>Test financing and contractual obligations separately from property quality.</t>
  </si>
  <si>
    <t>Enter verified facts; label estimates clearly.</t>
  </si>
  <si>
    <t>Base case uses current operations; upside is separate.</t>
  </si>
  <si>
    <t>Field</t>
  </si>
  <si>
    <t>Input / Result</t>
  </si>
  <si>
    <t>Input</t>
  </si>
  <si>
    <t>Notes</t>
  </si>
  <si>
    <t>Source / Notes</t>
  </si>
  <si>
    <t>Structure Type</t>
  </si>
  <si>
    <t>Line Item</t>
  </si>
  <si>
    <t>Monthly</t>
  </si>
  <si>
    <t>Property Name</t>
  </si>
  <si>
    <t>Use this workbook to evaluate the asset, transaction, operator, downside, and resident benefit before committing capital.</t>
  </si>
  <si>
    <t>Annual</t>
  </si>
  <si>
    <t>Deal Summary</t>
  </si>
  <si>
    <t>Gross Potential Rent</t>
  </si>
  <si>
    <t>Value</t>
  </si>
  <si>
    <t>Address</t>
  </si>
  <si>
    <t>Property Type</t>
  </si>
  <si>
    <t>Units</t>
  </si>
  <si>
    <t>Rentable Square Feet</t>
  </si>
  <si>
    <t>Loan Amount</t>
  </si>
  <si>
    <t>Interest Rate</t>
  </si>
  <si>
    <t>Asking Price</t>
  </si>
  <si>
    <t>Amortization (Years)</t>
  </si>
  <si>
    <t>Target Purchase Price</t>
  </si>
  <si>
    <t>Term / Maturity (Years)</t>
  </si>
  <si>
    <t>Monthly Debt Service</t>
  </si>
  <si>
    <t>Closing Costs</t>
  </si>
  <si>
    <t>Immediate Repairs</t>
  </si>
  <si>
    <t>Renovation Budget</t>
  </si>
  <si>
    <t>Working Capital</t>
  </si>
  <si>
    <t>Initial Reserves</t>
  </si>
  <si>
    <t>Other Income</t>
  </si>
  <si>
    <t>All-In Basis</t>
  </si>
  <si>
    <t>Vacancy &amp; Concessions</t>
  </si>
  <si>
    <t>Effective Gross Income</t>
  </si>
  <si>
    <t>Current NOI</t>
  </si>
  <si>
    <t>Annual Debt Service</t>
  </si>
  <si>
    <t>Basis per Unit</t>
  </si>
  <si>
    <t>Going-In Cap Rate</t>
  </si>
  <si>
    <t>Property Taxes</t>
  </si>
  <si>
    <t>Balloon Balance at Maturity</t>
  </si>
  <si>
    <t>Insurance</t>
  </si>
  <si>
    <t>Management</t>
  </si>
  <si>
    <t>Basis per Rentable SF</t>
  </si>
  <si>
    <t>Cash Flow Before Tax</t>
  </si>
  <si>
    <t>Repairs &amp; Maintenance</t>
  </si>
  <si>
    <t>Utilities</t>
  </si>
  <si>
    <t>HOA / Association</t>
  </si>
  <si>
    <t>Cash-on-Cash Return</t>
  </si>
  <si>
    <t>Payroll / Contract Labor</t>
  </si>
  <si>
    <t>Administrative / Legal</t>
  </si>
  <si>
    <t>Equity Required</t>
  </si>
  <si>
    <t>Year Built</t>
  </si>
  <si>
    <t>Landscaping / Pest / Trash</t>
  </si>
  <si>
    <t>Current Occupancy</t>
  </si>
  <si>
    <t>Other Operating Expense</t>
  </si>
  <si>
    <t>DSCR</t>
  </si>
  <si>
    <t>Seller Motivation</t>
  </si>
  <si>
    <t>Total Operating Expenses</t>
  </si>
  <si>
    <t>Direct Seller Access?</t>
  </si>
  <si>
    <t>Guarantees</t>
  </si>
  <si>
    <t>Risk Score</t>
  </si>
  <si>
    <t>Capital Call Exposure</t>
  </si>
  <si>
    <t>Total Initial Cash</t>
  </si>
  <si>
    <t>Partner Score</t>
  </si>
  <si>
    <t>Opportunity Source</t>
  </si>
  <si>
    <t>Expense Ratio</t>
  </si>
  <si>
    <t>Exclusivity / Control</t>
  </si>
  <si>
    <t>Flood Zone / History</t>
  </si>
  <si>
    <t>Decision Score</t>
  </si>
  <si>
    <t>Seller Financing Portion</t>
  </si>
  <si>
    <t>Insurance Quote Status</t>
  </si>
  <si>
    <t>Preferred Equity Portion</t>
  </si>
  <si>
    <t>Zoning / Use Constraints</t>
  </si>
  <si>
    <t>Master Lease Fixed Obligation</t>
  </si>
  <si>
    <t>Recommendation</t>
  </si>
  <si>
    <t>Resident Benefit Thesis</t>
  </si>
  <si>
    <t>Option Price / Strike</t>
  </si>
  <si>
    <t>Operational Alpha Thesis</t>
  </si>
  <si>
    <t>Net Operating Income</t>
  </si>
  <si>
    <t>Dominant Constraint</t>
  </si>
  <si>
    <t>Control Rights Summary</t>
  </si>
  <si>
    <t>Information Alpha Thesis</t>
  </si>
  <si>
    <t>Termination / Default Risk</t>
  </si>
  <si>
    <t>Capital-Structure Alpha Thesis</t>
  </si>
  <si>
    <t>Next Action</t>
  </si>
  <si>
    <t>Ownership of Created Value</t>
  </si>
  <si>
    <t>Refinance Dependency</t>
  </si>
  <si>
    <t>Recurring Capital Reserve</t>
  </si>
  <si>
    <t>Exit Dependency</t>
  </si>
  <si>
    <t>Debt Service</t>
  </si>
  <si>
    <t>Break-Even Occupancy</t>
  </si>
  <si>
    <t>Downside Rent Change</t>
  </si>
  <si>
    <t>Downside Expense Change</t>
  </si>
  <si>
    <t>Downside NOI</t>
  </si>
  <si>
    <t>Downside Cash Flow</t>
  </si>
  <si>
    <t>Decision Scorecard</t>
  </si>
  <si>
    <t>Partner Evaluation</t>
  </si>
  <si>
    <t>Score 1–5. Weighting reflects Vista Verde priorities.</t>
  </si>
  <si>
    <t>Risk &amp; Due Diligence</t>
  </si>
  <si>
    <t>Underwrite people with the same discipline as the property.</t>
  </si>
  <si>
    <t>Dimension</t>
  </si>
  <si>
    <t>Score each item from 1 (unacceptable/unknown) to 5 (strong/bounded).</t>
  </si>
  <si>
    <t>Score</t>
  </si>
  <si>
    <t>Weight</t>
  </si>
  <si>
    <t>Weighted Score</t>
  </si>
  <si>
    <t>Basis / Margin of Safety</t>
  </si>
  <si>
    <t>Category</t>
  </si>
  <si>
    <t>Evidence / Notes</t>
  </si>
  <si>
    <t>Verification Needed</t>
  </si>
  <si>
    <t>Status</t>
  </si>
  <si>
    <t>Integrity &amp; Transparency</t>
  </si>
  <si>
    <t>Required Follow-Up</t>
  </si>
  <si>
    <t>Title / Ownership Verification</t>
  </si>
  <si>
    <t>Relevant Track Record</t>
  </si>
  <si>
    <t>Verified Current Economics</t>
  </si>
  <si>
    <t>References</t>
  </si>
  <si>
    <t>Seller Motivation / Access</t>
  </si>
  <si>
    <t>Downside Resilience</t>
  </si>
  <si>
    <t>Financial Capacity</t>
  </si>
  <si>
    <t>Rent Roll / Lease Verification</t>
  </si>
  <si>
    <t>Physical Risk Boundaries</t>
  </si>
  <si>
    <t>Liquidity</t>
  </si>
  <si>
    <t>Collections / Delinquency</t>
  </si>
  <si>
    <t>Operating Capability</t>
  </si>
  <si>
    <t>Trailing Financials</t>
  </si>
  <si>
    <t>Transaction Control</t>
  </si>
  <si>
    <t>Decision-Making Under Pressure</t>
  </si>
  <si>
    <t>Reporting Discipline</t>
  </si>
  <si>
    <t>Operational Alpha</t>
  </si>
  <si>
    <t>Partner / Operator Quality</t>
  </si>
  <si>
    <t>Time Commitment</t>
  </si>
  <si>
    <t>Insurance Availability / Cost</t>
  </si>
  <si>
    <t>Capital Call Capacity</t>
  </si>
  <si>
    <t>Foundation / Structure</t>
  </si>
  <si>
    <t>Resident Benefit</t>
  </si>
  <si>
    <t>Strategic Fit</t>
  </si>
  <si>
    <t>Roof</t>
  </si>
  <si>
    <t>Information Advantage</t>
  </si>
  <si>
    <t>Guarantee Exposure</t>
  </si>
  <si>
    <t>Plumbing</t>
  </si>
  <si>
    <t>Total Weight</t>
  </si>
  <si>
    <t/>
  </si>
  <si>
    <t>Incentive Alignment</t>
  </si>
  <si>
    <t>Electrical</t>
  </si>
  <si>
    <t>Control / Governance Alignment</t>
  </si>
  <si>
    <t>Conflict-of-Interest Risk</t>
  </si>
  <si>
    <t>HVAC</t>
  </si>
  <si>
    <t>Exit Expectations</t>
  </si>
  <si>
    <t>Deal Killers</t>
  </si>
  <si>
    <t>Drainage / Flood</t>
  </si>
  <si>
    <t>Communication Fit</t>
  </si>
  <si>
    <t>Local Relationships</t>
  </si>
  <si>
    <t>Building Envelope / Moisture</t>
  </si>
  <si>
    <t>Mission Alignment</t>
  </si>
  <si>
    <t>Fire / Life Safety</t>
  </si>
  <si>
    <t>Role Clarity</t>
  </si>
  <si>
    <t>Environmental</t>
  </si>
  <si>
    <t>Removal / Deadlock Protections</t>
  </si>
  <si>
    <t>Overall Partner Score</t>
  </si>
  <si>
    <t>Code / Permitting</t>
  </si>
  <si>
    <t>Zoning / Use</t>
  </si>
  <si>
    <t>Deferred Maintenance</t>
  </si>
  <si>
    <t>Kill Price / Required Terms</t>
  </si>
  <si>
    <t>Decision Owner</t>
  </si>
  <si>
    <t>Capital Plan Accuracy</t>
  </si>
  <si>
    <t>Decision Rationale</t>
  </si>
  <si>
    <t>Financing Fragility</t>
  </si>
  <si>
    <t>Proceed With Partner?</t>
  </si>
  <si>
    <t>Refinance / Exit Dependency</t>
  </si>
  <si>
    <t>Operational Complexity</t>
  </si>
  <si>
    <t>Resident Disruption Risk</t>
  </si>
  <si>
    <t>Partner / Counterparty Risk</t>
  </si>
  <si>
    <t>Highest Partner Risk</t>
  </si>
  <si>
    <t>Legal / Contractual Control</t>
  </si>
  <si>
    <t>Information Completeness</t>
  </si>
  <si>
    <t>Weighted Risk Score</t>
  </si>
  <si>
    <t>Unresolved Deal Killers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</si>
</sst>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sz val="14.0"/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1E4733"/>
        <bgColor rgb="FF1E4733"/>
      </patternFill>
    </fill>
    <fill>
      <patternFill patternType="solid">
        <fgColor rgb="FFD1E5D6"/>
        <bgColor rgb="FFD1E5D6"/>
      </patternFill>
    </fill>
    <fill>
      <patternFill patternType="solid">
        <fgColor rgb="FFEFF7EF"/>
        <bgColor rgb="FFEFF7EF"/>
      </patternFill>
    </fill>
    <fill>
      <patternFill patternType="solid">
        <fgColor rgb="FFF9F9F9"/>
        <bgColor rgb="FFF9F9F9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2" fontId="2" numFmtId="0" xfId="0" applyAlignment="1" applyFont="1">
      <alignment horizontal="left"/>
    </xf>
    <xf borderId="0" fillId="0" fontId="3" numFmtId="0" xfId="0" applyAlignment="1" applyFont="1">
      <alignment readingOrder="0"/>
    </xf>
    <xf borderId="0" fillId="3" fontId="4" numFmtId="0" xfId="0" applyFill="1" applyFont="1"/>
    <xf borderId="0" fillId="4" fontId="3" numFmtId="0" xfId="0" applyFill="1" applyFont="1"/>
    <xf borderId="0" fillId="4" fontId="3" numFmtId="0" xfId="0" applyAlignment="1" applyFont="1">
      <alignment readingOrder="0"/>
    </xf>
    <xf borderId="0" fillId="0" fontId="3" numFmtId="0" xfId="0" applyFont="1"/>
    <xf borderId="0" fillId="5" fontId="3" numFmtId="0" xfId="0" applyAlignment="1" applyFill="1" applyFont="1">
      <alignment readingOrder="0"/>
    </xf>
    <xf borderId="0" fillId="5" fontId="3" numFmtId="0" xfId="0" applyFont="1"/>
  </cellXfs>
  <cellStyles count="1">
    <cellStyle xfId="0" name="Normal" builtinId="0"/>
  </cellStyles>
  <dxfs count="3">
    <dxf>
      <font>
        <b/>
      </font>
      <fill>
        <patternFill patternType="solid">
          <fgColor rgb="FFC6EDCC"/>
          <bgColor rgb="FFC6EDCC"/>
        </patternFill>
      </fill>
      <border/>
    </dxf>
    <dxf>
      <font>
        <b/>
      </font>
      <fill>
        <patternFill patternType="solid">
          <fgColor rgb="FFF4CCCC"/>
          <bgColor rgb="FFF4CCCC"/>
        </patternFill>
      </fill>
      <border/>
    </dxf>
    <dxf>
      <font>
        <b/>
      </font>
      <fill>
        <patternFill patternType="solid">
          <fgColor rgb="FFF4B2B2"/>
          <bgColor rgb="FFF4B2B2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2.63" defaultRowHeight="15.75"/>
  <cols>
    <col customWidth="1" min="1" max="1" width="54.25"/>
    <col customWidth="1" min="2" max="2" width="124.0"/>
  </cols>
  <sheetData>
    <row r="1">
      <c r="A1" s="2" t="s">
        <v>2</v>
      </c>
      <c r="B1" s="2" t="s">
        <v>16</v>
      </c>
    </row>
    <row r="2">
      <c r="A2" s="4" t="s">
        <v>18</v>
      </c>
      <c r="B2" s="4" t="s">
        <v>20</v>
      </c>
    </row>
    <row r="3">
      <c r="A3" s="3" t="s">
        <v>15</v>
      </c>
      <c r="B3" s="7" t="str">
        <f>'Property Inputs'!B3</f>
        <v/>
      </c>
    </row>
    <row r="4">
      <c r="A4" s="3" t="s">
        <v>21</v>
      </c>
      <c r="B4" s="7" t="str">
        <f>'Property Inputs'!B4</f>
        <v/>
      </c>
    </row>
    <row r="5">
      <c r="A5" s="3" t="s">
        <v>22</v>
      </c>
      <c r="B5" s="7" t="str">
        <f>'Property Inputs'!B5</f>
        <v/>
      </c>
    </row>
    <row r="6">
      <c r="A6" s="3" t="s">
        <v>23</v>
      </c>
      <c r="B6" s="7" t="str">
        <f>'Property Inputs'!B6</f>
        <v/>
      </c>
    </row>
    <row r="7">
      <c r="A7" s="3" t="s">
        <v>27</v>
      </c>
      <c r="B7" s="7" t="str">
        <f>'Property Inputs'!B8</f>
        <v/>
      </c>
    </row>
    <row r="8">
      <c r="A8" s="3" t="s">
        <v>38</v>
      </c>
      <c r="B8" s="7">
        <f>'Property Inputs'!B15</f>
        <v>0</v>
      </c>
    </row>
    <row r="9">
      <c r="A9" s="3" t="s">
        <v>41</v>
      </c>
      <c r="B9" s="7">
        <f>'Operating Underwriting'!C19</f>
        <v>0</v>
      </c>
    </row>
    <row r="10">
      <c r="A10" s="3" t="s">
        <v>44</v>
      </c>
      <c r="B10" s="7">
        <f>IFERROR(B9/B8,0)</f>
        <v>0</v>
      </c>
    </row>
    <row r="11">
      <c r="A11" s="3" t="s">
        <v>42</v>
      </c>
      <c r="B11" s="7">
        <f>'Capital Structure'!B9</f>
        <v>0</v>
      </c>
    </row>
    <row r="12">
      <c r="A12" s="3" t="s">
        <v>50</v>
      </c>
      <c r="B12" s="7">
        <f>'Operating Underwriting'!C22</f>
        <v>0</v>
      </c>
    </row>
    <row r="13">
      <c r="A13" s="3" t="s">
        <v>54</v>
      </c>
      <c r="B13" s="7">
        <f>IFERROR(B12/'Capital Structure'!B14,0)</f>
        <v>0</v>
      </c>
    </row>
    <row r="14">
      <c r="A14" s="3" t="s">
        <v>62</v>
      </c>
      <c r="B14" s="7">
        <f>IFERROR(B9/B11,0)</f>
        <v>0</v>
      </c>
    </row>
    <row r="15">
      <c r="A15" s="3" t="s">
        <v>67</v>
      </c>
      <c r="B15" s="7">
        <f>'Risk &amp; Due Diligence'!B30</f>
        <v>0</v>
      </c>
    </row>
    <row r="16">
      <c r="A16" s="3" t="s">
        <v>70</v>
      </c>
      <c r="B16" s="7">
        <f>'Partner Evaluation'!B23</f>
        <v>0</v>
      </c>
    </row>
    <row r="17">
      <c r="A17" s="3" t="s">
        <v>75</v>
      </c>
      <c r="B17" s="7">
        <f>'Decision Scorecard'!B14</f>
        <v>0</v>
      </c>
    </row>
    <row r="18">
      <c r="A18" s="3" t="s">
        <v>81</v>
      </c>
      <c r="B18" s="7" t="str">
        <f>'Decision Scorecard'!B16</f>
        <v>PASS</v>
      </c>
    </row>
    <row r="19">
      <c r="A19" s="3" t="s">
        <v>86</v>
      </c>
      <c r="B19" s="7" t="str">
        <f>'Decision Scorecard'!B17</f>
        <v/>
      </c>
    </row>
    <row r="20">
      <c r="A20" s="3" t="s">
        <v>91</v>
      </c>
      <c r="B20" s="7" t="str">
        <f>'Decision Scorecard'!B19</f>
        <v/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2.75"/>
    <col customWidth="1" min="2" max="2" width="32.38"/>
    <col customWidth="1" min="3" max="3" width="11.88"/>
  </cols>
  <sheetData>
    <row r="1">
      <c r="A1" s="1" t="s">
        <v>3</v>
      </c>
      <c r="B1" s="1" t="s">
        <v>5</v>
      </c>
      <c r="C1" s="1"/>
    </row>
    <row r="2">
      <c r="A2" s="1" t="s">
        <v>7</v>
      </c>
      <c r="B2" s="1" t="s">
        <v>9</v>
      </c>
      <c r="C2" s="1" t="s">
        <v>11</v>
      </c>
    </row>
    <row r="3">
      <c r="A3" s="3" t="s">
        <v>15</v>
      </c>
      <c r="B3" s="5"/>
    </row>
    <row r="4">
      <c r="A4" s="3" t="s">
        <v>21</v>
      </c>
      <c r="B4" s="5"/>
    </row>
    <row r="5">
      <c r="A5" s="3" t="s">
        <v>22</v>
      </c>
      <c r="B5" s="5"/>
    </row>
    <row r="6">
      <c r="A6" s="3" t="s">
        <v>23</v>
      </c>
      <c r="B6" s="5"/>
    </row>
    <row r="7">
      <c r="A7" s="3" t="s">
        <v>24</v>
      </c>
      <c r="B7" s="5"/>
    </row>
    <row r="8">
      <c r="A8" s="3" t="s">
        <v>27</v>
      </c>
      <c r="B8" s="5"/>
    </row>
    <row r="9">
      <c r="A9" s="3" t="s">
        <v>29</v>
      </c>
      <c r="B9" s="5"/>
    </row>
    <row r="10">
      <c r="A10" s="3" t="s">
        <v>32</v>
      </c>
      <c r="B10" s="5"/>
    </row>
    <row r="11">
      <c r="A11" s="3" t="s">
        <v>33</v>
      </c>
      <c r="B11" s="5"/>
    </row>
    <row r="12">
      <c r="A12" s="3" t="s">
        <v>34</v>
      </c>
      <c r="B12" s="5"/>
    </row>
    <row r="13">
      <c r="A13" s="3" t="s">
        <v>35</v>
      </c>
      <c r="B13" s="5"/>
    </row>
    <row r="14">
      <c r="A14" s="3" t="s">
        <v>36</v>
      </c>
      <c r="B14" s="5"/>
    </row>
    <row r="15">
      <c r="A15" s="3" t="s">
        <v>38</v>
      </c>
      <c r="B15" s="5">
        <f>SUM(B9:B14)</f>
        <v>0</v>
      </c>
    </row>
    <row r="16">
      <c r="A16" s="3" t="s">
        <v>43</v>
      </c>
      <c r="B16" s="5">
        <f>IFERROR(B15/B6,0)</f>
        <v>0</v>
      </c>
    </row>
    <row r="17">
      <c r="A17" s="3" t="s">
        <v>49</v>
      </c>
      <c r="B17" s="5">
        <f>IFERROR(B15/B7,0)</f>
        <v>0</v>
      </c>
    </row>
    <row r="18">
      <c r="A18" s="3" t="s">
        <v>58</v>
      </c>
      <c r="B18" s="5"/>
    </row>
    <row r="19">
      <c r="A19" s="3" t="s">
        <v>60</v>
      </c>
      <c r="B19" s="5"/>
    </row>
    <row r="20">
      <c r="A20" s="3" t="s">
        <v>63</v>
      </c>
      <c r="B20" s="5"/>
    </row>
    <row r="21">
      <c r="A21" s="3" t="s">
        <v>65</v>
      </c>
      <c r="B21" s="5"/>
    </row>
    <row r="22">
      <c r="A22" s="3" t="s">
        <v>71</v>
      </c>
      <c r="B22" s="5"/>
    </row>
    <row r="23">
      <c r="A23" s="3" t="s">
        <v>73</v>
      </c>
      <c r="B23" s="5"/>
    </row>
    <row r="24">
      <c r="A24" s="3" t="s">
        <v>74</v>
      </c>
      <c r="B24" s="5"/>
    </row>
    <row r="25">
      <c r="A25" s="3" t="s">
        <v>77</v>
      </c>
      <c r="B25" s="5"/>
    </row>
    <row r="26">
      <c r="A26" s="3" t="s">
        <v>79</v>
      </c>
      <c r="B26" s="5"/>
    </row>
    <row r="27">
      <c r="A27" s="3" t="s">
        <v>82</v>
      </c>
      <c r="B27" s="5"/>
    </row>
    <row r="28">
      <c r="A28" s="3" t="s">
        <v>84</v>
      </c>
      <c r="B28" s="5"/>
    </row>
    <row r="29">
      <c r="A29" s="3" t="s">
        <v>88</v>
      </c>
      <c r="B29" s="5"/>
    </row>
    <row r="30">
      <c r="A30" s="3" t="s">
        <v>90</v>
      </c>
      <c r="B30" s="5"/>
    </row>
  </sheetData>
  <dataValidations>
    <dataValidation type="list" allowBlank="1" showErrorMessage="1" sqref="B21">
      <formula1>"Yes,No,Unknown"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0.5"/>
    <col customWidth="1" min="2" max="2" width="40.75"/>
    <col customWidth="1" min="3" max="3" width="6.0"/>
    <col customWidth="1" min="4" max="4" width="5.25"/>
  </cols>
  <sheetData>
    <row r="1">
      <c r="A1" s="1" t="s">
        <v>1</v>
      </c>
      <c r="B1" s="1" t="s">
        <v>6</v>
      </c>
      <c r="C1" s="1"/>
      <c r="D1" s="1"/>
    </row>
    <row r="2">
      <c r="A2" s="1" t="s">
        <v>13</v>
      </c>
      <c r="B2" s="1" t="s">
        <v>14</v>
      </c>
      <c r="C2" s="1" t="s">
        <v>17</v>
      </c>
      <c r="D2" s="1" t="s">
        <v>10</v>
      </c>
    </row>
    <row r="3">
      <c r="A3" s="3" t="s">
        <v>19</v>
      </c>
      <c r="B3" s="6">
        <v>0.0</v>
      </c>
      <c r="C3" s="7">
        <f t="shared" ref="C3:C16" si="1">B3*12</f>
        <v>0</v>
      </c>
    </row>
    <row r="4">
      <c r="A4" s="3" t="s">
        <v>37</v>
      </c>
      <c r="B4" s="6">
        <v>0.0</v>
      </c>
      <c r="C4" s="7">
        <f t="shared" si="1"/>
        <v>0</v>
      </c>
    </row>
    <row r="5">
      <c r="A5" s="3" t="s">
        <v>39</v>
      </c>
      <c r="B5" s="6">
        <v>0.0</v>
      </c>
      <c r="C5" s="7">
        <f t="shared" si="1"/>
        <v>0</v>
      </c>
    </row>
    <row r="6">
      <c r="A6" s="3" t="s">
        <v>40</v>
      </c>
      <c r="B6" s="5">
        <f>SUM(B3:B4)-B5</f>
        <v>0</v>
      </c>
      <c r="C6" s="7">
        <f t="shared" si="1"/>
        <v>0</v>
      </c>
    </row>
    <row r="7">
      <c r="A7" s="3" t="s">
        <v>45</v>
      </c>
      <c r="B7" s="6">
        <v>0.0</v>
      </c>
      <c r="C7" s="7">
        <f t="shared" si="1"/>
        <v>0</v>
      </c>
    </row>
    <row r="8">
      <c r="A8" s="3" t="s">
        <v>47</v>
      </c>
      <c r="B8" s="6">
        <v>0.0</v>
      </c>
      <c r="C8" s="7">
        <f t="shared" si="1"/>
        <v>0</v>
      </c>
    </row>
    <row r="9">
      <c r="A9" s="3" t="s">
        <v>48</v>
      </c>
      <c r="B9" s="6">
        <v>0.0</v>
      </c>
      <c r="C9" s="7">
        <f t="shared" si="1"/>
        <v>0</v>
      </c>
    </row>
    <row r="10">
      <c r="A10" s="3" t="s">
        <v>51</v>
      </c>
      <c r="B10" s="6">
        <v>0.0</v>
      </c>
      <c r="C10" s="7">
        <f t="shared" si="1"/>
        <v>0</v>
      </c>
    </row>
    <row r="11">
      <c r="A11" s="3" t="s">
        <v>52</v>
      </c>
      <c r="B11" s="6">
        <v>0.0</v>
      </c>
      <c r="C11" s="7">
        <f t="shared" si="1"/>
        <v>0</v>
      </c>
    </row>
    <row r="12">
      <c r="A12" s="3" t="s">
        <v>53</v>
      </c>
      <c r="B12" s="6">
        <v>0.0</v>
      </c>
      <c r="C12" s="7">
        <f t="shared" si="1"/>
        <v>0</v>
      </c>
    </row>
    <row r="13">
      <c r="A13" s="3" t="s">
        <v>55</v>
      </c>
      <c r="B13" s="6">
        <v>0.0</v>
      </c>
      <c r="C13" s="7">
        <f t="shared" si="1"/>
        <v>0</v>
      </c>
    </row>
    <row r="14">
      <c r="A14" s="3" t="s">
        <v>56</v>
      </c>
      <c r="B14" s="6">
        <v>0.0</v>
      </c>
      <c r="C14" s="7">
        <f t="shared" si="1"/>
        <v>0</v>
      </c>
    </row>
    <row r="15">
      <c r="A15" s="3" t="s">
        <v>59</v>
      </c>
      <c r="B15" s="6">
        <v>0.0</v>
      </c>
      <c r="C15" s="7">
        <f t="shared" si="1"/>
        <v>0</v>
      </c>
    </row>
    <row r="16">
      <c r="A16" s="3" t="s">
        <v>61</v>
      </c>
      <c r="B16" s="6">
        <v>0.0</v>
      </c>
      <c r="C16" s="7">
        <f t="shared" si="1"/>
        <v>0</v>
      </c>
    </row>
    <row r="17">
      <c r="A17" s="3" t="s">
        <v>64</v>
      </c>
      <c r="B17" s="5">
        <f t="shared" ref="B17:C17" si="2">SUM(B7:B16)</f>
        <v>0</v>
      </c>
      <c r="C17" s="7">
        <f t="shared" si="2"/>
        <v>0</v>
      </c>
    </row>
    <row r="18">
      <c r="A18" s="3" t="s">
        <v>72</v>
      </c>
      <c r="B18" s="5">
        <f t="shared" ref="B18:C18" si="3">IFERROR(B17/B6,0)</f>
        <v>0</v>
      </c>
      <c r="C18" s="7">
        <f t="shared" si="3"/>
        <v>0</v>
      </c>
    </row>
    <row r="19">
      <c r="A19" s="3" t="s">
        <v>85</v>
      </c>
      <c r="B19" s="5">
        <f t="shared" ref="B19:C19" si="4">B6-B17</f>
        <v>0</v>
      </c>
      <c r="C19" s="7">
        <f t="shared" si="4"/>
        <v>0</v>
      </c>
    </row>
    <row r="20">
      <c r="A20" s="3" t="s">
        <v>94</v>
      </c>
      <c r="B20" s="6">
        <v>0.0</v>
      </c>
      <c r="C20" s="7">
        <f>B20*12</f>
        <v>0</v>
      </c>
    </row>
    <row r="21">
      <c r="A21" s="3" t="s">
        <v>96</v>
      </c>
      <c r="B21" s="5">
        <f>'Capital Structure'!B8</f>
        <v>0</v>
      </c>
      <c r="C21" s="7">
        <f>'Capital Structure'!B9</f>
        <v>0</v>
      </c>
    </row>
    <row r="22">
      <c r="A22" s="3" t="s">
        <v>50</v>
      </c>
      <c r="B22" s="5">
        <f t="shared" ref="B22:C22" si="5">B19-B20-B21</f>
        <v>0</v>
      </c>
      <c r="C22" s="7">
        <f t="shared" si="5"/>
        <v>0</v>
      </c>
    </row>
    <row r="23">
      <c r="A23" s="3" t="s">
        <v>97</v>
      </c>
      <c r="B23" s="5">
        <f>IFERROR((B17+B20+B21)/(B3+B4),0)</f>
        <v>0</v>
      </c>
    </row>
    <row r="24">
      <c r="A24" s="3" t="s">
        <v>98</v>
      </c>
      <c r="B24" s="6">
        <v>-0.05</v>
      </c>
    </row>
    <row r="25">
      <c r="A25" s="3" t="s">
        <v>99</v>
      </c>
      <c r="B25" s="6">
        <v>0.1</v>
      </c>
    </row>
    <row r="26">
      <c r="A26" s="3" t="s">
        <v>100</v>
      </c>
      <c r="B26" s="5">
        <f>((B3*(1+B24)+B4)-B5)-(B17*(1+B25))</f>
        <v>0</v>
      </c>
      <c r="C26" s="7">
        <f>B26*12</f>
        <v>0</v>
      </c>
    </row>
    <row r="27">
      <c r="A27" s="3" t="s">
        <v>101</v>
      </c>
      <c r="B27" s="5">
        <f t="shared" ref="B27:C27" si="6">B26-B20-B21</f>
        <v>0</v>
      </c>
      <c r="C27" s="7">
        <f t="shared" si="6"/>
        <v>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2.75"/>
    <col customWidth="1" min="2" max="2" width="55.88"/>
    <col customWidth="1" min="3" max="3" width="5.25"/>
  </cols>
  <sheetData>
    <row r="1">
      <c r="A1" s="1" t="s">
        <v>0</v>
      </c>
      <c r="B1" s="1" t="s">
        <v>4</v>
      </c>
      <c r="C1" s="1"/>
    </row>
    <row r="2">
      <c r="A2" s="1" t="s">
        <v>7</v>
      </c>
      <c r="B2" s="1" t="s">
        <v>8</v>
      </c>
      <c r="C2" s="1" t="s">
        <v>10</v>
      </c>
    </row>
    <row r="3">
      <c r="A3" s="3" t="s">
        <v>12</v>
      </c>
      <c r="B3" s="5"/>
    </row>
    <row r="4">
      <c r="A4" s="3" t="s">
        <v>25</v>
      </c>
      <c r="B4" s="5"/>
    </row>
    <row r="5">
      <c r="A5" s="3" t="s">
        <v>26</v>
      </c>
      <c r="B5" s="5"/>
    </row>
    <row r="6">
      <c r="A6" s="3" t="s">
        <v>28</v>
      </c>
      <c r="B6" s="5"/>
    </row>
    <row r="7">
      <c r="A7" s="3" t="s">
        <v>30</v>
      </c>
      <c r="B7" s="5"/>
    </row>
    <row r="8">
      <c r="A8" s="3" t="s">
        <v>31</v>
      </c>
      <c r="B8" s="5">
        <f>IFERROR(-PMT(B5/12,B6*12,B4),0)</f>
        <v>0</v>
      </c>
    </row>
    <row r="9">
      <c r="A9" s="3" t="s">
        <v>42</v>
      </c>
      <c r="B9" s="5">
        <f>B8*12</f>
        <v>0</v>
      </c>
    </row>
    <row r="10">
      <c r="A10" s="3" t="s">
        <v>46</v>
      </c>
      <c r="B10" s="5">
        <f>IFERROR(-FV(B5/12,B7*12,B8,B4),0)</f>
        <v>0</v>
      </c>
    </row>
    <row r="11">
      <c r="A11" s="3" t="s">
        <v>57</v>
      </c>
      <c r="B11" s="5">
        <f>MAX(0,'Property Inputs'!B15-B4)</f>
        <v>0</v>
      </c>
    </row>
    <row r="12">
      <c r="A12" s="3" t="s">
        <v>66</v>
      </c>
      <c r="B12" s="5"/>
    </row>
    <row r="13">
      <c r="A13" s="3" t="s">
        <v>68</v>
      </c>
      <c r="B13" s="5"/>
    </row>
    <row r="14">
      <c r="A14" s="3" t="s">
        <v>69</v>
      </c>
      <c r="B14" s="5">
        <f>B11</f>
        <v>0</v>
      </c>
    </row>
    <row r="15">
      <c r="A15" s="3" t="s">
        <v>76</v>
      </c>
      <c r="B15" s="5"/>
    </row>
    <row r="16">
      <c r="A16" s="3" t="s">
        <v>78</v>
      </c>
      <c r="B16" s="5"/>
    </row>
    <row r="17">
      <c r="A17" s="3" t="s">
        <v>80</v>
      </c>
      <c r="B17" s="5"/>
    </row>
    <row r="18">
      <c r="A18" s="3" t="s">
        <v>83</v>
      </c>
      <c r="B18" s="5"/>
    </row>
    <row r="19">
      <c r="A19" s="3" t="s">
        <v>87</v>
      </c>
      <c r="B19" s="5"/>
    </row>
    <row r="20">
      <c r="A20" s="3" t="s">
        <v>89</v>
      </c>
      <c r="B20" s="5"/>
    </row>
    <row r="21">
      <c r="A21" s="3" t="s">
        <v>92</v>
      </c>
      <c r="B21" s="5"/>
    </row>
    <row r="22">
      <c r="A22" s="3" t="s">
        <v>93</v>
      </c>
      <c r="B22" s="5"/>
    </row>
    <row r="23">
      <c r="A23" s="3" t="s">
        <v>95</v>
      </c>
      <c r="B23" s="5"/>
    </row>
  </sheetData>
  <dataValidations>
    <dataValidation type="list" allowBlank="1" showErrorMessage="1" sqref="B3">
      <formula1>"Traditional Loan,Seller Financing,Master Lease,Lease Option,Joint Venture,Preferred Equity,All Cash,Other"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1.88"/>
    <col customWidth="1" min="2" max="2" width="53.38"/>
    <col customWidth="1" min="3" max="3" width="5.63"/>
    <col customWidth="1" min="4" max="4" width="13.25"/>
    <col customWidth="1" min="5" max="5" width="15.25"/>
  </cols>
  <sheetData>
    <row r="1">
      <c r="A1" s="1" t="s">
        <v>105</v>
      </c>
      <c r="B1" s="1" t="s">
        <v>108</v>
      </c>
      <c r="C1" s="1"/>
      <c r="D1" s="1"/>
      <c r="E1" s="1"/>
    </row>
    <row r="2">
      <c r="A2" s="1" t="s">
        <v>113</v>
      </c>
      <c r="B2" s="1" t="s">
        <v>109</v>
      </c>
      <c r="C2" s="1" t="s">
        <v>116</v>
      </c>
      <c r="D2" s="1" t="s">
        <v>114</v>
      </c>
      <c r="E2" s="1" t="s">
        <v>118</v>
      </c>
    </row>
    <row r="3">
      <c r="A3" s="3" t="s">
        <v>119</v>
      </c>
      <c r="B3" s="9"/>
      <c r="C3" s="9"/>
      <c r="D3" s="9"/>
      <c r="E3" s="9"/>
    </row>
    <row r="4">
      <c r="A4" s="3" t="s">
        <v>123</v>
      </c>
      <c r="B4" s="9"/>
      <c r="C4" s="9"/>
      <c r="D4" s="9"/>
      <c r="E4" s="9"/>
    </row>
    <row r="5">
      <c r="A5" s="3" t="s">
        <v>126</v>
      </c>
      <c r="B5" s="9"/>
      <c r="C5" s="9"/>
      <c r="D5" s="9"/>
      <c r="E5" s="9"/>
    </row>
    <row r="6">
      <c r="A6" s="3" t="s">
        <v>129</v>
      </c>
      <c r="B6" s="9"/>
      <c r="C6" s="9"/>
      <c r="D6" s="9"/>
      <c r="E6" s="9"/>
    </row>
    <row r="7">
      <c r="A7" s="3" t="s">
        <v>131</v>
      </c>
      <c r="B7" s="9"/>
      <c r="C7" s="9"/>
      <c r="D7" s="9"/>
      <c r="E7" s="9"/>
    </row>
    <row r="8">
      <c r="A8" s="3" t="s">
        <v>45</v>
      </c>
      <c r="B8" s="9"/>
      <c r="C8" s="9"/>
      <c r="D8" s="9"/>
      <c r="E8" s="9"/>
    </row>
    <row r="9">
      <c r="A9" s="3" t="s">
        <v>138</v>
      </c>
      <c r="B9" s="9"/>
      <c r="C9" s="9"/>
      <c r="D9" s="9"/>
      <c r="E9" s="9"/>
    </row>
    <row r="10">
      <c r="A10" s="3" t="s">
        <v>140</v>
      </c>
      <c r="B10" s="9"/>
      <c r="C10" s="9"/>
      <c r="D10" s="9"/>
      <c r="E10" s="9"/>
    </row>
    <row r="11">
      <c r="A11" s="3" t="s">
        <v>143</v>
      </c>
      <c r="B11" s="9"/>
      <c r="C11" s="9"/>
      <c r="D11" s="9"/>
      <c r="E11" s="9"/>
    </row>
    <row r="12">
      <c r="A12" s="3" t="s">
        <v>146</v>
      </c>
      <c r="B12" s="9"/>
      <c r="C12" s="9"/>
      <c r="D12" s="9"/>
      <c r="E12" s="9"/>
    </row>
    <row r="13">
      <c r="A13" s="3" t="s">
        <v>150</v>
      </c>
      <c r="B13" s="9"/>
      <c r="C13" s="9"/>
      <c r="D13" s="9"/>
      <c r="E13" s="9"/>
    </row>
    <row r="14">
      <c r="A14" s="3" t="s">
        <v>153</v>
      </c>
      <c r="B14" s="9"/>
      <c r="C14" s="9"/>
      <c r="D14" s="9"/>
      <c r="E14" s="9"/>
    </row>
    <row r="15">
      <c r="A15" s="3" t="s">
        <v>156</v>
      </c>
      <c r="B15" s="9"/>
      <c r="C15" s="9"/>
      <c r="D15" s="9"/>
      <c r="E15" s="9"/>
    </row>
    <row r="16">
      <c r="A16" s="3" t="s">
        <v>159</v>
      </c>
      <c r="B16" s="9"/>
      <c r="C16" s="9"/>
      <c r="D16" s="9"/>
      <c r="E16" s="9"/>
    </row>
    <row r="17">
      <c r="A17" s="3" t="s">
        <v>161</v>
      </c>
      <c r="B17" s="9"/>
      <c r="C17" s="9"/>
      <c r="D17" s="9"/>
      <c r="E17" s="9"/>
    </row>
    <row r="18">
      <c r="A18" s="3" t="s">
        <v>163</v>
      </c>
      <c r="B18" s="9"/>
      <c r="C18" s="9"/>
      <c r="D18" s="9"/>
      <c r="E18" s="9"/>
    </row>
    <row r="19">
      <c r="A19" s="3" t="s">
        <v>166</v>
      </c>
      <c r="B19" s="9"/>
      <c r="C19" s="9"/>
      <c r="D19" s="9"/>
      <c r="E19" s="9"/>
    </row>
    <row r="20">
      <c r="A20" s="3" t="s">
        <v>167</v>
      </c>
      <c r="B20" s="9"/>
      <c r="C20" s="9"/>
      <c r="D20" s="9"/>
      <c r="E20" s="9"/>
    </row>
    <row r="21">
      <c r="A21" s="3" t="s">
        <v>168</v>
      </c>
      <c r="B21" s="9"/>
      <c r="C21" s="9"/>
      <c r="D21" s="9"/>
      <c r="E21" s="9"/>
    </row>
    <row r="22">
      <c r="A22" s="3" t="s">
        <v>171</v>
      </c>
      <c r="B22" s="9"/>
      <c r="C22" s="9"/>
      <c r="D22" s="9"/>
      <c r="E22" s="9"/>
    </row>
    <row r="23">
      <c r="A23" s="3" t="s">
        <v>173</v>
      </c>
      <c r="B23" s="9"/>
      <c r="C23" s="9"/>
      <c r="D23" s="9"/>
      <c r="E23" s="9"/>
    </row>
    <row r="24">
      <c r="A24" s="3" t="s">
        <v>175</v>
      </c>
      <c r="B24" s="9"/>
      <c r="C24" s="9"/>
      <c r="D24" s="9"/>
      <c r="E24" s="9"/>
    </row>
    <row r="25">
      <c r="A25" s="3" t="s">
        <v>176</v>
      </c>
      <c r="B25" s="9"/>
      <c r="C25" s="9"/>
      <c r="D25" s="9"/>
      <c r="E25" s="9"/>
    </row>
    <row r="26">
      <c r="A26" s="3" t="s">
        <v>177</v>
      </c>
      <c r="B26" s="9"/>
      <c r="C26" s="9"/>
      <c r="D26" s="9"/>
      <c r="E26" s="9"/>
    </row>
    <row r="27">
      <c r="A27" s="3" t="s">
        <v>178</v>
      </c>
      <c r="B27" s="9"/>
      <c r="C27" s="9"/>
      <c r="D27" s="9"/>
      <c r="E27" s="9"/>
    </row>
    <row r="28">
      <c r="A28" s="3" t="s">
        <v>180</v>
      </c>
      <c r="B28" s="9"/>
      <c r="C28" s="9"/>
      <c r="D28" s="9"/>
      <c r="E28" s="9"/>
    </row>
    <row r="29">
      <c r="A29" s="3" t="s">
        <v>181</v>
      </c>
      <c r="B29" s="9"/>
      <c r="C29" s="9"/>
      <c r="D29" s="9"/>
      <c r="E29" s="9"/>
    </row>
    <row r="30">
      <c r="A30" s="3" t="s">
        <v>182</v>
      </c>
      <c r="B30" s="7">
        <f>IFERROR(AVERAGE(B3:B29),0)</f>
        <v>0</v>
      </c>
    </row>
    <row r="31">
      <c r="A31" s="3" t="s">
        <v>183</v>
      </c>
      <c r="B31" s="7">
        <f>COUNTIF(C3:C29,"Deal Killer")</f>
        <v>0</v>
      </c>
    </row>
  </sheetData>
  <dataValidations>
    <dataValidation type="list" allowBlank="1" showErrorMessage="1" sqref="B3:B29">
      <formula1>"1,2,3,4,5"</formula1>
    </dataValidation>
    <dataValidation type="list" allowBlank="1" showErrorMessage="1" sqref="C3:C29">
      <formula1>"Unknown,Open,Verified,Mitigated,Deal Killer"</formula1>
    </dataValidation>
  </dataValidation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4.38"/>
    <col customWidth="1" min="2" max="2" width="44.13"/>
    <col customWidth="1" min="3" max="3" width="13.25"/>
    <col customWidth="1" min="4" max="4" width="15.38"/>
  </cols>
  <sheetData>
    <row r="1">
      <c r="A1" s="1" t="s">
        <v>103</v>
      </c>
      <c r="B1" s="1" t="s">
        <v>106</v>
      </c>
      <c r="C1" s="1"/>
      <c r="D1" s="1"/>
    </row>
    <row r="2">
      <c r="A2" s="1" t="s">
        <v>107</v>
      </c>
      <c r="B2" s="1" t="s">
        <v>109</v>
      </c>
      <c r="C2" s="1" t="s">
        <v>114</v>
      </c>
      <c r="D2" s="1" t="s">
        <v>115</v>
      </c>
    </row>
    <row r="3">
      <c r="A3" s="3" t="s">
        <v>117</v>
      </c>
      <c r="B3" s="9"/>
      <c r="C3" s="9"/>
      <c r="D3" s="9"/>
    </row>
    <row r="4">
      <c r="A4" s="3" t="s">
        <v>120</v>
      </c>
      <c r="B4" s="9"/>
      <c r="C4" s="9"/>
      <c r="D4" s="9"/>
    </row>
    <row r="5">
      <c r="A5" s="3" t="s">
        <v>122</v>
      </c>
      <c r="B5" s="9"/>
      <c r="C5" s="9"/>
      <c r="D5" s="9"/>
    </row>
    <row r="6">
      <c r="A6" s="3" t="s">
        <v>125</v>
      </c>
      <c r="B6" s="9"/>
      <c r="C6" s="9"/>
      <c r="D6" s="9"/>
    </row>
    <row r="7">
      <c r="A7" s="3" t="s">
        <v>128</v>
      </c>
      <c r="B7" s="9"/>
      <c r="C7" s="9"/>
      <c r="D7" s="9"/>
    </row>
    <row r="8">
      <c r="A8" s="3" t="s">
        <v>130</v>
      </c>
      <c r="B8" s="9"/>
      <c r="C8" s="9"/>
      <c r="D8" s="9"/>
    </row>
    <row r="9">
      <c r="A9" s="3" t="s">
        <v>133</v>
      </c>
      <c r="B9" s="9"/>
      <c r="C9" s="9"/>
      <c r="D9" s="9"/>
    </row>
    <row r="10">
      <c r="A10" s="3" t="s">
        <v>134</v>
      </c>
      <c r="B10" s="9"/>
      <c r="C10" s="9"/>
      <c r="D10" s="9"/>
    </row>
    <row r="11">
      <c r="A11" s="3" t="s">
        <v>137</v>
      </c>
      <c r="B11" s="9"/>
      <c r="C11" s="9"/>
      <c r="D11" s="9"/>
    </row>
    <row r="12">
      <c r="A12" s="3" t="s">
        <v>139</v>
      </c>
      <c r="B12" s="9"/>
      <c r="C12" s="9"/>
      <c r="D12" s="9"/>
    </row>
    <row r="13">
      <c r="A13" s="3" t="s">
        <v>145</v>
      </c>
      <c r="B13" s="9"/>
      <c r="C13" s="9"/>
      <c r="D13" s="9"/>
    </row>
    <row r="14">
      <c r="A14" s="3" t="s">
        <v>149</v>
      </c>
      <c r="B14" s="9"/>
      <c r="C14" s="9"/>
      <c r="D14" s="9"/>
    </row>
    <row r="15">
      <c r="A15" s="3" t="s">
        <v>151</v>
      </c>
      <c r="B15" s="9"/>
      <c r="C15" s="9"/>
      <c r="D15" s="9"/>
    </row>
    <row r="16">
      <c r="A16" s="3" t="s">
        <v>152</v>
      </c>
      <c r="B16" s="9"/>
      <c r="C16" s="9"/>
      <c r="D16" s="9"/>
    </row>
    <row r="17">
      <c r="A17" s="3" t="s">
        <v>154</v>
      </c>
      <c r="B17" s="9"/>
      <c r="C17" s="9"/>
      <c r="D17" s="9"/>
    </row>
    <row r="18">
      <c r="A18" s="3" t="s">
        <v>157</v>
      </c>
      <c r="B18" s="9"/>
      <c r="C18" s="9"/>
      <c r="D18" s="9"/>
    </row>
    <row r="19">
      <c r="A19" s="3" t="s">
        <v>158</v>
      </c>
      <c r="B19" s="9"/>
      <c r="C19" s="9"/>
      <c r="D19" s="9"/>
    </row>
    <row r="20">
      <c r="A20" s="3" t="s">
        <v>160</v>
      </c>
      <c r="B20" s="9"/>
      <c r="C20" s="9"/>
      <c r="D20" s="9"/>
    </row>
    <row r="21">
      <c r="A21" s="3" t="s">
        <v>162</v>
      </c>
      <c r="B21" s="9"/>
      <c r="C21" s="9"/>
      <c r="D21" s="9"/>
    </row>
    <row r="22">
      <c r="A22" s="3" t="s">
        <v>164</v>
      </c>
      <c r="B22" s="9"/>
      <c r="C22" s="9"/>
      <c r="D22" s="9"/>
    </row>
    <row r="23">
      <c r="A23" s="3" t="s">
        <v>165</v>
      </c>
      <c r="B23" s="7">
        <f>IFERROR(AVERAGE(B3:B22),0)</f>
        <v>0</v>
      </c>
    </row>
    <row r="24">
      <c r="A24" s="3" t="s">
        <v>174</v>
      </c>
      <c r="B24" s="7" t="str">
        <f>IF(B23&gt;=4,"Yes",IF(B23&gt;=3,"Conditional","No"))</f>
        <v>No</v>
      </c>
    </row>
    <row r="25">
      <c r="A25" s="3" t="s">
        <v>179</v>
      </c>
    </row>
  </sheetData>
  <dataValidations>
    <dataValidation type="list" allowBlank="1" showErrorMessage="1" sqref="B3:B22">
      <formula1>"1,2,3,4,5"</formula1>
    </dataValidation>
  </dataValidation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0.63"/>
    <col customWidth="1" min="2" max="2" width="39.0"/>
    <col customWidth="1" min="3" max="3" width="6.0"/>
    <col customWidth="1" min="4" max="4" width="12.5"/>
    <col customWidth="1" min="5" max="5" width="5.25"/>
  </cols>
  <sheetData>
    <row r="1">
      <c r="A1" s="1" t="s">
        <v>102</v>
      </c>
      <c r="B1" s="1" t="s">
        <v>104</v>
      </c>
      <c r="C1" s="1"/>
      <c r="D1" s="1"/>
      <c r="E1" s="1"/>
    </row>
    <row r="2">
      <c r="A2" s="1" t="s">
        <v>107</v>
      </c>
      <c r="B2" s="1" t="s">
        <v>109</v>
      </c>
      <c r="C2" s="1" t="s">
        <v>110</v>
      </c>
      <c r="D2" s="1" t="s">
        <v>111</v>
      </c>
      <c r="E2" s="1" t="s">
        <v>10</v>
      </c>
    </row>
    <row r="3">
      <c r="A3" s="3" t="s">
        <v>112</v>
      </c>
      <c r="B3" s="8">
        <v>0.0</v>
      </c>
      <c r="C3" s="8">
        <v>0.15</v>
      </c>
      <c r="D3" s="9">
        <f t="shared" ref="D3:D12" si="1">B3*C3</f>
        <v>0</v>
      </c>
      <c r="E3" s="9"/>
    </row>
    <row r="4">
      <c r="A4" s="3" t="s">
        <v>121</v>
      </c>
      <c r="B4" s="8">
        <v>0.0</v>
      </c>
      <c r="C4" s="8">
        <v>0.15</v>
      </c>
      <c r="D4" s="9">
        <f t="shared" si="1"/>
        <v>0</v>
      </c>
      <c r="E4" s="9"/>
    </row>
    <row r="5">
      <c r="A5" s="3" t="s">
        <v>124</v>
      </c>
      <c r="B5" s="8">
        <v>0.0</v>
      </c>
      <c r="C5" s="8">
        <v>0.15</v>
      </c>
      <c r="D5" s="9">
        <f t="shared" si="1"/>
        <v>0</v>
      </c>
      <c r="E5" s="9"/>
    </row>
    <row r="6">
      <c r="A6" s="3" t="s">
        <v>127</v>
      </c>
      <c r="B6" s="9">
        <f>'Risk &amp; Due Diligence'!B30</f>
        <v>0</v>
      </c>
      <c r="C6" s="8">
        <v>0.1</v>
      </c>
      <c r="D6" s="9">
        <f t="shared" si="1"/>
        <v>0</v>
      </c>
      <c r="E6" s="9"/>
    </row>
    <row r="7">
      <c r="A7" s="3" t="s">
        <v>132</v>
      </c>
      <c r="B7" s="8">
        <v>0.0</v>
      </c>
      <c r="C7" s="8">
        <v>0.1</v>
      </c>
      <c r="D7" s="9">
        <f t="shared" si="1"/>
        <v>0</v>
      </c>
      <c r="E7" s="9"/>
    </row>
    <row r="8">
      <c r="A8" s="3" t="s">
        <v>135</v>
      </c>
      <c r="B8" s="8">
        <v>0.0</v>
      </c>
      <c r="C8" s="8">
        <v>0.1</v>
      </c>
      <c r="D8" s="9">
        <f t="shared" si="1"/>
        <v>0</v>
      </c>
      <c r="E8" s="9"/>
    </row>
    <row r="9">
      <c r="A9" s="3" t="s">
        <v>136</v>
      </c>
      <c r="B9" s="9">
        <f>'Partner Evaluation'!B23</f>
        <v>0</v>
      </c>
      <c r="C9" s="8">
        <v>0.1</v>
      </c>
      <c r="D9" s="9">
        <f t="shared" si="1"/>
        <v>0</v>
      </c>
      <c r="E9" s="9"/>
    </row>
    <row r="10">
      <c r="A10" s="3" t="s">
        <v>141</v>
      </c>
      <c r="B10" s="8">
        <v>0.0</v>
      </c>
      <c r="C10" s="8">
        <v>0.05</v>
      </c>
      <c r="D10" s="9">
        <f t="shared" si="1"/>
        <v>0</v>
      </c>
      <c r="E10" s="9"/>
    </row>
    <row r="11">
      <c r="A11" s="3" t="s">
        <v>142</v>
      </c>
      <c r="B11" s="8">
        <v>0.0</v>
      </c>
      <c r="C11" s="8">
        <v>0.05</v>
      </c>
      <c r="D11" s="9">
        <f t="shared" si="1"/>
        <v>0</v>
      </c>
      <c r="E11" s="9"/>
    </row>
    <row r="12">
      <c r="A12" s="3" t="s">
        <v>144</v>
      </c>
      <c r="B12" s="8">
        <v>0.0</v>
      </c>
      <c r="C12" s="8">
        <v>0.05</v>
      </c>
      <c r="D12" s="9">
        <f t="shared" si="1"/>
        <v>0</v>
      </c>
      <c r="E12" s="9"/>
    </row>
    <row r="13">
      <c r="A13" s="3" t="s">
        <v>147</v>
      </c>
      <c r="B13" s="3" t="s">
        <v>148</v>
      </c>
      <c r="C13" s="7">
        <f>SUM(C3:C12)</f>
        <v>1</v>
      </c>
    </row>
    <row r="14">
      <c r="A14" s="3" t="s">
        <v>75</v>
      </c>
      <c r="B14" s="7">
        <f>SUM(D3:D12)</f>
        <v>0</v>
      </c>
    </row>
    <row r="15">
      <c r="A15" s="3" t="s">
        <v>155</v>
      </c>
      <c r="B15" s="7">
        <f>'Risk &amp; Due Diligence'!B31</f>
        <v>0</v>
      </c>
    </row>
    <row r="16">
      <c r="A16" s="3" t="s">
        <v>81</v>
      </c>
      <c r="B16" s="7" t="str">
        <f>IF(B15&gt;0,"REJECT / RESOLVE DEAL KILLERS",IF(B14&gt;=4.2,"ADVANCE",IF(B14&gt;=3.5,"ADVANCE WITH CONDITIONS",IF(B14&gt;=3,"HOLD / REWORK","PASS"))))</f>
        <v>PASS</v>
      </c>
    </row>
    <row r="17">
      <c r="A17" s="3" t="s">
        <v>86</v>
      </c>
    </row>
    <row r="18">
      <c r="A18" s="3" t="s">
        <v>169</v>
      </c>
    </row>
    <row r="19">
      <c r="A19" s="3" t="s">
        <v>91</v>
      </c>
    </row>
    <row r="20">
      <c r="A20" s="3" t="s">
        <v>170</v>
      </c>
    </row>
    <row r="21">
      <c r="A21" s="3" t="s">
        <v>172</v>
      </c>
    </row>
  </sheetData>
  <conditionalFormatting sqref="B16">
    <cfRule type="containsText" dxfId="0" priority="1" stopIfTrue="1" operator="containsText" text="ADVANCE">
      <formula>NOT(ISERROR(SEARCH(("ADVANCE"),(B16))))</formula>
    </cfRule>
  </conditionalFormatting>
  <conditionalFormatting sqref="B16">
    <cfRule type="containsText" dxfId="1" priority="2" stopIfTrue="1" operator="containsText" text="PASS">
      <formula>NOT(ISERROR(SEARCH(("PASS"),(B16))))</formula>
    </cfRule>
  </conditionalFormatting>
  <conditionalFormatting sqref="B16">
    <cfRule type="containsText" dxfId="2" priority="3" stopIfTrue="1" operator="containsText" text="REJECT">
      <formula>NOT(ISERROR(SEARCH(("REJECT"),(B16))))</formula>
    </cfRule>
  </conditionalFormatting>
  <dataValidations>
    <dataValidation type="list" allowBlank="1" showErrorMessage="1" sqref="B3:B12">
      <formula1>"1,2,3,4,5"</formula1>
    </dataValidation>
  </dataValidations>
  <drawing r:id="rId1"/>
</worksheet>
</file>